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35"/>
  </bookViews>
  <sheets>
    <sheet name="прил 1 " sheetId="4" r:id="rId1"/>
    <sheet name="Лист1" sheetId="6" r:id="rId2"/>
    <sheet name="Лист2" sheetId="2" state="hidden" r:id="rId3"/>
    <sheet name="пояснительная " sheetId="1" state="hidden" r:id="rId4"/>
    <sheet name="прил 1  минис с 1 шк плюс на у)" sheetId="5" state="hidden" r:id="rId5"/>
    <sheet name="Лист3" sheetId="3" state="hidden" r:id="rId6"/>
  </sheets>
  <definedNames>
    <definedName name="_Hlk132293799" localSheetId="3">'пояснительная '!$A$8</definedName>
    <definedName name="_Hlk132293799" localSheetId="0">'прил 1 '!$A$6</definedName>
    <definedName name="_Hlk132293799" localSheetId="4">'прил 1  минис с 1 шк плюс на у)'!$A$1</definedName>
  </definedNames>
  <calcPr calcId="124519"/>
</workbook>
</file>

<file path=xl/calcChain.xml><?xml version="1.0" encoding="utf-8"?>
<calcChain xmlns="http://schemas.openxmlformats.org/spreadsheetml/2006/main">
  <c r="F9" i="4"/>
  <c r="D92"/>
  <c r="D19" i="6"/>
  <c r="D12"/>
  <c r="D76" i="4"/>
  <c r="D77" s="1"/>
  <c r="E77"/>
  <c r="F77"/>
  <c r="D83" l="1"/>
  <c r="E86"/>
  <c r="E71"/>
  <c r="D71"/>
  <c r="D64"/>
  <c r="F86"/>
  <c r="F81"/>
  <c r="D81"/>
  <c r="E81"/>
  <c r="E60" l="1"/>
  <c r="D60"/>
  <c r="F51"/>
  <c r="F60" s="1"/>
  <c r="F69" l="1"/>
  <c r="F71" s="1"/>
  <c r="D82"/>
  <c r="D86" s="1"/>
  <c r="D88" s="1"/>
  <c r="G59" i="1" l="1"/>
  <c r="F54"/>
  <c r="E57" l="1"/>
  <c r="F57" s="1"/>
  <c r="F12" l="1"/>
  <c r="F13"/>
  <c r="F14"/>
  <c r="F15"/>
  <c r="F16"/>
  <c r="F17"/>
  <c r="F18"/>
  <c r="F19"/>
  <c r="F20"/>
  <c r="F21"/>
  <c r="F22"/>
  <c r="E23"/>
  <c r="F24"/>
  <c r="F25"/>
  <c r="F26"/>
  <c r="F27"/>
  <c r="F28"/>
  <c r="D29"/>
  <c r="F29" s="1"/>
  <c r="F30"/>
  <c r="D31"/>
  <c r="F31" s="1"/>
  <c r="F32"/>
  <c r="F33"/>
  <c r="F34"/>
  <c r="F35"/>
  <c r="D36"/>
  <c r="F36" s="1"/>
  <c r="F37"/>
  <c r="F38"/>
  <c r="F41"/>
  <c r="F42"/>
  <c r="F43"/>
  <c r="F39"/>
  <c r="F40"/>
  <c r="J44"/>
  <c r="J45" s="1"/>
  <c r="E45"/>
  <c r="G45"/>
  <c r="H45"/>
  <c r="I45"/>
  <c r="F47"/>
  <c r="D48"/>
  <c r="D55" s="1"/>
  <c r="E48"/>
  <c r="J49"/>
  <c r="J55" s="1"/>
  <c r="F50"/>
  <c r="F51"/>
  <c r="F52"/>
  <c r="F53"/>
  <c r="G55"/>
  <c r="H55"/>
  <c r="I55"/>
  <c r="F56"/>
  <c r="F59" s="1"/>
  <c r="J58"/>
  <c r="J59" s="1"/>
  <c r="D59"/>
  <c r="E59"/>
  <c r="I59"/>
  <c r="F60"/>
  <c r="F61" s="1"/>
  <c r="D61"/>
  <c r="E61"/>
  <c r="G61"/>
  <c r="H61"/>
  <c r="F62"/>
  <c r="F63"/>
  <c r="F64"/>
  <c r="F65"/>
  <c r="F66"/>
  <c r="F67"/>
  <c r="F68"/>
  <c r="J69"/>
  <c r="J70" s="1"/>
  <c r="D70"/>
  <c r="E70"/>
  <c r="G70"/>
  <c r="H70"/>
  <c r="I70"/>
  <c r="F71"/>
  <c r="F72"/>
  <c r="E73"/>
  <c r="F73" s="1"/>
  <c r="F74"/>
  <c r="F75"/>
  <c r="E75" s="1"/>
  <c r="I75"/>
  <c r="I80" s="1"/>
  <c r="E76"/>
  <c r="E77"/>
  <c r="F79"/>
  <c r="F80" s="1"/>
  <c r="D80"/>
  <c r="G80"/>
  <c r="G82" s="1"/>
  <c r="H80"/>
  <c r="J80"/>
  <c r="I90"/>
  <c r="D91"/>
  <c r="F70" l="1"/>
  <c r="F23"/>
  <c r="F45"/>
  <c r="F48"/>
  <c r="F55" s="1"/>
  <c r="E55"/>
  <c r="D23"/>
  <c r="D45" s="1"/>
  <c r="D82" s="1"/>
  <c r="I82"/>
  <c r="I86" s="1"/>
  <c r="H82"/>
  <c r="J82"/>
  <c r="J84" s="1"/>
  <c r="J87" s="1"/>
  <c r="E80"/>
  <c r="E82" l="1"/>
  <c r="I91"/>
  <c r="F82"/>
  <c r="D86"/>
  <c r="E5" i="5"/>
  <c r="I5" s="1"/>
  <c r="D85" i="1" l="1"/>
  <c r="F83"/>
  <c r="E89"/>
  <c r="F89" s="1"/>
  <c r="F90" s="1"/>
  <c r="F87"/>
  <c r="F9" i="5"/>
  <c r="E64" i="4"/>
  <c r="E88" s="1"/>
  <c r="D89" s="1"/>
  <c r="F64"/>
  <c r="F88" s="1"/>
  <c r="F90" l="1"/>
  <c r="G89" i="1"/>
  <c r="C9" i="2" l="1"/>
  <c r="D5"/>
  <c r="D6"/>
  <c r="D7"/>
  <c r="D4"/>
  <c r="E12" i="1" l="1"/>
</calcChain>
</file>

<file path=xl/comments1.xml><?xml version="1.0" encoding="utf-8"?>
<comments xmlns="http://schemas.openxmlformats.org/spreadsheetml/2006/main">
  <authors>
    <author>Автор</author>
  </authors>
  <commentList>
    <comment ref="C5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<sst xmlns="http://schemas.openxmlformats.org/spreadsheetml/2006/main" count="251" uniqueCount="219">
  <si>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</si>
  <si>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</si>
  <si>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</si>
  <si>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</si>
  <si>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</si>
  <si>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</si>
  <si>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</si>
  <si>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</si>
  <si>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</si>
  <si>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</si>
  <si>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</si>
  <si>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</si>
  <si>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</si>
  <si>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</si>
  <si>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</si>
  <si>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</si>
  <si>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</si>
  <si>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</si>
  <si>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</si>
  <si>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</si>
  <si>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</si>
  <si>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</si>
  <si>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</si>
  <si>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</si>
  <si>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</si>
  <si>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</si>
  <si>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</si>
  <si>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</si>
  <si>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</si>
  <si>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</si>
  <si>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</si>
  <si>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</si>
  <si>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</si>
  <si>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</si>
  <si>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</si>
  <si>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</si>
  <si>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</si>
  <si>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</si>
  <si>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</si>
  <si>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</si>
  <si>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</si>
  <si>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</si>
  <si>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</si>
  <si>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</si>
  <si>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</si>
  <si>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</si>
  <si>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</si>
  <si>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</si>
  <si>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</si>
  <si>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</si>
  <si>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</si>
  <si>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</si>
  <si>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</si>
  <si>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</si>
  <si>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</si>
  <si>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</si>
  <si>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</si>
  <si>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</si>
  <si>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</si>
  <si>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</si>
  <si>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</si>
  <si>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</si>
  <si>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</si>
  <si>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</si>
  <si>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</si>
  <si>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</si>
  <si>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</si>
  <si>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</si>
  <si>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</si>
  <si>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</si>
  <si>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</si>
  <si>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</si>
  <si>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</si>
  <si>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</si>
  <si>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</si>
  <si>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</si>
  <si>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</si>
  <si>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</si>
  <si>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</si>
  <si>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</si>
  <si>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</si>
  <si>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</si>
  <si>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</si>
  <si>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</si>
  <si>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</si>
  <si>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</si>
  <si>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</si>
  <si>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</si>
  <si>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</si>
  <si>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</si>
  <si>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</si>
  <si>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</si>
  <si>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</si>
  <si>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</si>
  <si>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</si>
  <si>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</si>
  <si>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</si>
  <si>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</si>
  <si>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</si>
  <si>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</si>
  <si>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</si>
  <si>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</si>
  <si>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</si>
  <si>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</si>
  <si>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</si>
  <si>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</si>
  <si>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</si>
  <si>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</si>
  <si>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</si>
  <si>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</si>
  <si>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</si>
  <si>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</si>
  <si>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2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</si>
  <si>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</si>
  <si>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</si>
  <si>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</si>
  <si>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</si>
  <si>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</si>
  <si>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</si>
  <si>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</si>
  <si>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</si>
  <si>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</si>
  <si>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</si>
  <si>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</si>
  <si>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</si>
  <si>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</si>
  <si>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</si>
  <si>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</si>
  <si>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</si>
  <si>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</si>
  <si>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</si>
  <si>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</si>
  <si>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</si>
  <si>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</si>
  <si>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</si>
  <si>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-демонтаж трибун</t>
  </si>
  <si>
    <t>ПРИЛОЖЕНИЕ</t>
  </si>
  <si>
    <t>Ремонт, рублей</t>
  </si>
  <si>
    <t>-вход для лыжников с оружием</t>
  </si>
  <si>
    <t>-обеспечение инфраструктуры ТВ-производства                          на объекте биатлонного стадиона</t>
  </si>
  <si>
    <t>- устройство входов в подвальные помещения командных домиков</t>
  </si>
  <si>
    <t>6</t>
  </si>
  <si>
    <t xml:space="preserve">Переосвидетельствование, перезарядка и ремонт огнетушителей по всем объектам спортивной школы </t>
  </si>
  <si>
    <t>УТОЧНЕНИЕ 01.07.2024</t>
  </si>
  <si>
    <t>МАУДО СШОР № 8 нанесение разметки на баскетбольную и волейбольную площадки</t>
  </si>
  <si>
    <t>МАУДО СШ № 7 ремонт и противопожарные мероприятия</t>
  </si>
  <si>
    <t>МАУДО СШОР № 8 ремонт помещений 1,2,3 первого этажа и №1 подвала в здание ул. К. Маркса 28,</t>
  </si>
  <si>
    <t>МБУДО СШ №4 монтаж пожарной сигнализации по адресу ул. Урицкого 36а</t>
  </si>
  <si>
    <t>МАУДО СШ № 7 восстановление огнезащитного покрытия элементов конструкций кровли здания ФОК Таганай</t>
  </si>
  <si>
    <t>МАУДО СШОР № 5 ремонт и противопожарные мероприятия</t>
  </si>
  <si>
    <t>МАУДО СШ № 3 ремонт кровли спортивного зала "Булат"</t>
  </si>
  <si>
    <t>МАУДО СШОР № 8 приобретение материалов для отсыпки футбольного поля с искусственным покрытием стадиона Металлург</t>
  </si>
  <si>
    <t>МАУДО СШ № 3 ремонт стадиона пр. Гагарина 5-я линия д.3В</t>
  </si>
  <si>
    <t xml:space="preserve">ТЕРРОРИЗМ </t>
  </si>
  <si>
    <t>МАУДО СШОР № 8 разработка ПСД на проектирование системы пожарной сигнализации ул. К. Маркса 28</t>
  </si>
  <si>
    <t>МАУДО СШ № 7 антитеррористические мероприятия</t>
  </si>
  <si>
    <t>МАУДО СШОР № 8 антитеррористические мероприятия (монтаж охранной и тревожной сигнализации)</t>
  </si>
  <si>
    <t>МБУДО СШ №4 антитеррористические мероприятия (видеонаблюдение, тревожные кнопки)</t>
  </si>
  <si>
    <t>МАУДО СШОР № 5 антитеррористические мероприятия</t>
  </si>
  <si>
    <t>распоряжением администрации</t>
  </si>
  <si>
    <t>Противопожарные мероприятия, рублей</t>
  </si>
  <si>
    <t>Антитеррористические мероприятия, рублей</t>
  </si>
  <si>
    <t>-ремонт комнат, коридоров, ступеней, которые выходят на трибуны</t>
  </si>
  <si>
    <t>-ремонт помещения и лестничного марша здания АСК</t>
  </si>
  <si>
    <t>-установка сейфов в комнате хранения оружия (бетонирование, крепление)</t>
  </si>
  <si>
    <t>-входная группа Матч-ТВ</t>
  </si>
  <si>
    <t>-огнезащитная обработка стрельбища</t>
  </si>
  <si>
    <t>-приобретение огнетушителей</t>
  </si>
  <si>
    <t>-очистка и огрунтовка металлических конструкций перед нанесением огнезащитного покрытия</t>
  </si>
  <si>
    <t>-монтаж видеонаблюдения                     (КПП1, КПП2, оружейная комната)</t>
  </si>
  <si>
    <t>-монтаж охранной сигнализации (лыжная галерея, АСК, котельная, насосная, очистные)</t>
  </si>
  <si>
    <t xml:space="preserve">-монтаж видеонаблюдения </t>
  </si>
  <si>
    <t>-ремонт туалета</t>
  </si>
  <si>
    <t xml:space="preserve">-ремонт потолка подтрибунного помещения 2 этажа </t>
  </si>
  <si>
    <t xml:space="preserve">-ремонтные работы по подпорной стенке </t>
  </si>
  <si>
    <t xml:space="preserve">-планировка территории </t>
  </si>
  <si>
    <t>-ремонт помещений в домиках</t>
  </si>
  <si>
    <t xml:space="preserve">-облицовка потолков на втором этаже </t>
  </si>
  <si>
    <t xml:space="preserve">-облицовка потолков на первом этаже </t>
  </si>
  <si>
    <t>-ремонт подтрибунных помещений</t>
  </si>
  <si>
    <t>Муниципальное автономное учреждение дополнительного образования «Спортивная школа № 7»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</si>
  <si>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</si>
  <si>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</si>
  <si>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ИТОГО по муниципальному бюджетному учреждению дополнительного образования «Спортивная школа №4»</t>
  </si>
  <si>
    <t>ИТОГО по муниципальному автономному учреждению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</si>
  <si>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</si>
  <si>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>итого антитеррористические мероприятия 2908</t>
  </si>
  <si>
    <t>ИТОГО муниципальное автономное учреждение дополнительного образования «Спортивная школа № 7»</t>
  </si>
  <si>
    <t>-строительный контроль: работы по устранению замечаний, выявленных Госстройнадзором (зрительские трибуны  и комментаторские кабины)</t>
  </si>
  <si>
    <t>-дополнительные работы по вип-зоне (покраска, замена дверных блоков, окон, ремонт отопления и прочие работы)</t>
  </si>
  <si>
    <t>-монтаж пожарной сигнализации АСК (Вип-зона)</t>
  </si>
  <si>
    <t>Муниципальное автономное учреждение дополнительного образования «Спортивная школа      № 3 Златоустовского городского округа»</t>
  </si>
  <si>
    <t>Муниципальное бюджетное учреждение дополнительного образования «Спортивная школа        № 4»</t>
  </si>
  <si>
    <t>Замена наружного трубопровода по адресу:              г. Златоуст,                                   ул. М.С. Урицкого, д. 36а</t>
  </si>
  <si>
    <t>Монтаж пожарной сигнализации по адресу:                 г. Златоуст, ул. М.С. Урицкого, д. 36а</t>
  </si>
  <si>
    <t>Антитеррористические мероприятия по адресу:                 г. Златоуст,                         проспект им. Ю.А. Гагарина,         5 линия,д.3В: Монтаж системы экстренного оповещения, монтаж охранной сигнализации, монтаж системы видеонаблюдения, приобретение жесткого                 для системы видеонаблюдения, приобретение  металлодетектора</t>
  </si>
  <si>
    <t xml:space="preserve">Замена подвесных потолков, устройство козырька               над входом в гараж, замена электропроводки, ремонт кровли по адресу: г. Златоуст, посёлок Айский,  дом 2 </t>
  </si>
  <si>
    <t>Ремонт баскетбольной                   и волейбольной площадки (нанесение разметки), отсыпка футбольного поля (приобретение материалов)</t>
  </si>
  <si>
    <t>-строительный контроль: выполнение работ по кап. ремонту фасада здания АСК</t>
  </si>
  <si>
    <t>Восстановление огнезащитного покрытия элементов конструкций кровли здания ФОК «Таганай» по адресу:         г. Златоуст, пр. Мира, 45</t>
  </si>
  <si>
    <t>Ремонт помещений номер 1, 2, 3 первого этажа и номер 1 подвала нежилого здания, проверка проектно-сметной документации по адресу:           г.Златоуст,                                   ул. им. Карла Маркса, дом 28</t>
  </si>
  <si>
    <t>Работы на объекте            Лыжно-биатлонный комплекс  им.С.И.Ишмуратовой               по адресу г.Златоуст,                  ул.Спортивная, 1К,                    в том числе:</t>
  </si>
  <si>
    <t>-установка временного объекта пешеходного тоннеля               на лыжном стадионе                                 им.С.И.Ишмуратовой  по адресу:  Чел. обл.,  г. Златоуст,  кв. 152</t>
  </si>
  <si>
    <t>-монтаж охранно-пожарной сигнализации КХО,                              ул. Спортивная 1К</t>
  </si>
  <si>
    <t>Ремонт душевых спортивного зала по адресу: г.Златоуст,                ул. им. В.И. Ленина, д.1</t>
  </si>
  <si>
    <t>ремонт кровли спортивного зала по адресу: г. Златоуст,                   ул. им. В.И. Ленина, д. 1</t>
  </si>
  <si>
    <t xml:space="preserve">Монтаж охранного видеонаблюдения,  проверка сметной документации                по адресу:   г. Златоуст,                    ул. Полетаева, 9а </t>
  </si>
  <si>
    <t>Установка тревожной кнопки          и оповещения людей                 при чрезвычайных ситуациях          по адресам:
г. Златоуст, ул. Полетаева, 9а,        ул. Урицкого, 36а</t>
  </si>
  <si>
    <t xml:space="preserve">Замена воздушной заслонки системы вентиляции  по адресу:    г. Златоуст,                      проспект им. Ю.А. Гагарина,      5 линия, д.3В </t>
  </si>
  <si>
    <t>Антитеррористические мероприятия  по адресу:                           г. Златоуст, ул. Карла Маркса, 28: Монтаж системы экстренного оповещения, работы по увеличению видеоархива системы видеонаблюдения</t>
  </si>
  <si>
    <t xml:space="preserve"> Проведение оптоволоконного соединения сети, разделение охранной сигнализации             в помещении г. Златоуст,    Мира,     д. 45</t>
  </si>
  <si>
    <t xml:space="preserve">Монтаж охранной и тревожной сигнализации  в нежилых помещениях - Спортивный комплекс "МАУДО СШОР № 8" по адресу:  г.Златоуст.,             ул. имени Карла Маркса д.28; Монтаж системы экстренного оповещения в помещении плавательного бассейна "Сталь" МАУДО "СШОР №8" по адресу: г.Златоуст,                                                       ул. имени Карла Макса  д.26, помещение 2 </t>
  </si>
  <si>
    <t>Разработка ПСД                        на проектирование системы пожарной сигнализации, систем оповещения                         и управления эвакуации людей при пожаре:  г.Златоуст,                        ул. им. Карла Маркса, дом 28</t>
  </si>
  <si>
    <t>Аварийные работы на теплотрассе по адресу:                     г. Златоуст,                                      ул. М.С. Урицкого,    д. 36а</t>
  </si>
  <si>
    <t xml:space="preserve">Ремонт помещений № 4-210,             № 4-211, №4-2012, № 4-2013,       № 4-215, № 4-216  по адресу:         г. Златоуст,                                               пл. 3  Интернационала, д. 12             </t>
  </si>
  <si>
    <t>Текущие ремонтные работы спортивных залов  по адресам:      г. Златоуст,                         проспект им. Ю.А. Гагарина,                  5 линия, д.3В; поселок Строителей, д. 2;                                   ул. Рязанова, д. 31</t>
  </si>
  <si>
    <t>Монтаж автоматической пожарной сигнализации            и системы оповещения о пожаре в помещениях спортивной школы по адресу:                                              г. Златоуст,                                           ул. М.С. Урицкого, д. 36а</t>
  </si>
  <si>
    <t xml:space="preserve">ремонт стадиона по адресу             г. Златоуст, проспект Гагарина,       5 -я линия д.3В                                   МАУДО СШ №3  </t>
  </si>
  <si>
    <t>от 07.08.2024 г. № 2114-р/АДМ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</si>
</sst>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4" fontId="16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3" borderId="0" xfId="0" applyNumberFormat="1" applyFont="1" applyFill="1"/>
    <xf numFmtId="49" fontId="5" fillId="0" borderId="0" xfId="0" applyNumberFormat="1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16" fillId="3" borderId="1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" fontId="16" fillId="3" borderId="0" xfId="0" applyNumberFormat="1" applyFont="1" applyFill="1" applyAlignment="1">
      <alignment horizontal="center"/>
    </xf>
    <xf numFmtId="4" fontId="16" fillId="3" borderId="0" xfId="0" applyNumberFormat="1" applyFont="1" applyFill="1" applyAlignment="1"/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3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left" wrapText="1"/>
    </xf>
    <xf numFmtId="4" fontId="2" fillId="3" borderId="9" xfId="0" applyNumberFormat="1" applyFont="1" applyFill="1" applyBorder="1" applyAlignment="1">
      <alignment horizontal="center" vertical="top" wrapText="1"/>
    </xf>
    <xf numFmtId="4" fontId="2" fillId="3" borderId="10" xfId="0" applyNumberFormat="1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top" wrapText="1"/>
    </xf>
    <xf numFmtId="4" fontId="3" fillId="3" borderId="1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3" fillId="3" borderId="6" xfId="0" applyNumberFormat="1" applyFont="1" applyFill="1" applyBorder="1" applyAlignment="1">
      <alignment horizontal="justify" wrapText="1"/>
    </xf>
    <xf numFmtId="0" fontId="5" fillId="3" borderId="5" xfId="0" applyFont="1" applyFill="1" applyBorder="1" applyAlignment="1">
      <alignment horizontal="justify" wrapText="1"/>
    </xf>
    <xf numFmtId="0" fontId="5" fillId="3" borderId="7" xfId="0" applyFont="1" applyFill="1" applyBorder="1" applyAlignment="1">
      <alignment horizontal="justify" wrapText="1"/>
    </xf>
    <xf numFmtId="4" fontId="16" fillId="3" borderId="6" xfId="0" applyNumberFormat="1" applyFont="1" applyFill="1" applyBorder="1" applyAlignment="1">
      <alignment horizontal="center" wrapText="1"/>
    </xf>
    <xf numFmtId="4" fontId="16" fillId="3" borderId="7" xfId="0" applyNumberFormat="1" applyFont="1" applyFill="1" applyBorder="1" applyAlignment="1">
      <alignment horizontal="center" wrapText="1"/>
    </xf>
    <xf numFmtId="4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>
      <alignment horizontal="center" vertical="top" wrapText="1"/>
    </xf>
    <xf numFmtId="4" fontId="3" fillId="3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1" fontId="3" fillId="3" borderId="9" xfId="0" applyNumberFormat="1" applyFont="1" applyFill="1" applyBorder="1" applyAlignment="1">
      <alignment horizontal="left" vertical="center" wrapText="1"/>
    </xf>
    <xf numFmtId="1" fontId="0" fillId="3" borderId="10" xfId="0" applyNumberFormat="1" applyFill="1" applyBorder="1" applyAlignment="1">
      <alignment horizontal="left" vertical="center" wrapText="1"/>
    </xf>
    <xf numFmtId="1" fontId="0" fillId="3" borderId="8" xfId="0" applyNumberForma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4" fontId="22" fillId="3" borderId="1" xfId="0" applyNumberFormat="1" applyFont="1" applyFill="1" applyBorder="1"/>
    <xf numFmtId="0" fontId="9" fillId="0" borderId="1" xfId="0" applyFont="1" applyBorder="1"/>
    <xf numFmtId="4" fontId="20" fillId="0" borderId="1" xfId="0" applyNumberFormat="1" applyFont="1" applyBorder="1" applyAlignment="1">
      <alignment horizontal="left" vertical="top" wrapText="1"/>
    </xf>
    <xf numFmtId="4" fontId="22" fillId="3" borderId="6" xfId="0" applyNumberFormat="1" applyFont="1" applyFill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4" fontId="24" fillId="3" borderId="1" xfId="0" applyNumberFormat="1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horizontal="center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3"/>
  <sheetViews>
    <sheetView tabSelected="1" workbookViewId="0">
      <selection activeCell="G6" sqref="G6"/>
    </sheetView>
  </sheetViews>
  <sheetFormatPr defaultColWidth="9.140625" defaultRowHeight="84" customHeight="1"/>
  <cols>
    <col min="1" max="1" width="5.7109375" style="84" customWidth="1"/>
    <col min="2" max="2" width="22" style="84" customWidth="1"/>
    <col min="3" max="3" width="32.140625" style="85" customWidth="1"/>
    <col min="4" max="4" width="22.140625" style="80" customWidth="1"/>
    <col min="5" max="5" width="21.140625" style="55" customWidth="1"/>
    <col min="6" max="6" width="23.7109375" style="55" customWidth="1"/>
    <col min="7" max="7" width="12.42578125" style="84" bestFit="1" customWidth="1"/>
    <col min="8" max="16384" width="9.140625" style="84"/>
  </cols>
  <sheetData>
    <row r="1" spans="1:6" ht="58.5" customHeight="1">
      <c r="D1" s="109"/>
      <c r="E1" s="108" t="s">
        <v>136</v>
      </c>
      <c r="F1" s="108"/>
    </row>
    <row r="2" spans="1:6" ht="18.75" customHeight="1">
      <c r="D2" s="109"/>
      <c r="E2" s="108" t="s">
        <v>1</v>
      </c>
      <c r="F2" s="108"/>
    </row>
    <row r="3" spans="1:6" ht="19.5" customHeight="1">
      <c r="D3" s="109"/>
      <c r="E3" s="108" t="s">
        <v>159</v>
      </c>
      <c r="F3" s="108"/>
    </row>
    <row r="4" spans="1:6" ht="20.25" customHeight="1">
      <c r="D4" s="109"/>
      <c r="E4" s="108" t="s">
        <v>3</v>
      </c>
      <c r="F4" s="108"/>
    </row>
    <row r="5" spans="1:6" ht="17.25" customHeight="1">
      <c r="D5" s="109"/>
      <c r="E5" s="108" t="s">
        <v>218</v>
      </c>
      <c r="F5" s="108"/>
    </row>
    <row r="6" spans="1:6" ht="84" customHeight="1">
      <c r="A6" s="110" t="s">
        <v>111</v>
      </c>
      <c r="B6" s="110"/>
      <c r="C6" s="110"/>
      <c r="D6" s="110"/>
      <c r="E6" s="110"/>
      <c r="F6" s="111"/>
    </row>
    <row r="7" spans="1:6" ht="78" customHeight="1">
      <c r="A7" s="120" t="s">
        <v>4</v>
      </c>
      <c r="B7" s="122" t="s">
        <v>5</v>
      </c>
      <c r="C7" s="124" t="s">
        <v>6</v>
      </c>
      <c r="D7" s="125" t="s">
        <v>137</v>
      </c>
      <c r="E7" s="122" t="s">
        <v>160</v>
      </c>
      <c r="F7" s="127" t="s">
        <v>161</v>
      </c>
    </row>
    <row r="8" spans="1:6" ht="21.75" hidden="1" customHeight="1">
      <c r="A8" s="121"/>
      <c r="B8" s="123"/>
      <c r="C8" s="124"/>
      <c r="D8" s="126"/>
      <c r="E8" s="123"/>
      <c r="F8" s="128"/>
    </row>
    <row r="9" spans="1:6" ht="94.5">
      <c r="A9" s="129">
        <v>1</v>
      </c>
      <c r="B9" s="133" t="s">
        <v>7</v>
      </c>
      <c r="C9" s="103" t="s">
        <v>201</v>
      </c>
      <c r="D9" s="74">
        <v>73644730.799999997</v>
      </c>
      <c r="E9" s="74">
        <v>2949969.2</v>
      </c>
      <c r="F9" s="74">
        <f>F60</f>
        <v>1430600</v>
      </c>
    </row>
    <row r="10" spans="1:6" ht="47.25">
      <c r="A10" s="130"/>
      <c r="B10" s="134"/>
      <c r="C10" s="104" t="s">
        <v>198</v>
      </c>
      <c r="D10" s="81">
        <v>443560.85</v>
      </c>
      <c r="E10" s="74"/>
      <c r="F10" s="43"/>
    </row>
    <row r="11" spans="1:6" ht="94.5">
      <c r="A11" s="130"/>
      <c r="B11" s="134"/>
      <c r="C11" s="103" t="s">
        <v>188</v>
      </c>
      <c r="D11" s="81">
        <v>86537.69</v>
      </c>
      <c r="E11" s="74"/>
      <c r="F11" s="43"/>
    </row>
    <row r="12" spans="1:6" ht="72" customHeight="1">
      <c r="A12" s="130"/>
      <c r="B12" s="134"/>
      <c r="C12" s="103" t="s">
        <v>134</v>
      </c>
      <c r="D12" s="81">
        <v>2335331.9</v>
      </c>
      <c r="E12" s="74"/>
      <c r="F12" s="43"/>
    </row>
    <row r="13" spans="1:6" ht="64.5" customHeight="1">
      <c r="A13" s="130"/>
      <c r="B13" s="134"/>
      <c r="C13" s="103" t="s">
        <v>189</v>
      </c>
      <c r="D13" s="81">
        <v>2043724.63</v>
      </c>
      <c r="E13" s="74"/>
      <c r="F13" s="43"/>
    </row>
    <row r="14" spans="1:6" ht="18.75">
      <c r="A14" s="130"/>
      <c r="B14" s="134"/>
      <c r="C14" s="103" t="s">
        <v>135</v>
      </c>
      <c r="D14" s="81">
        <v>7800000</v>
      </c>
      <c r="E14" s="74"/>
      <c r="F14" s="43"/>
    </row>
    <row r="15" spans="1:6" ht="47.25">
      <c r="A15" s="130"/>
      <c r="B15" s="134"/>
      <c r="C15" s="103" t="s">
        <v>162</v>
      </c>
      <c r="D15" s="81">
        <v>5691845</v>
      </c>
      <c r="E15" s="74"/>
      <c r="F15" s="43"/>
    </row>
    <row r="16" spans="1:6" ht="47.25">
      <c r="A16" s="130"/>
      <c r="B16" s="134"/>
      <c r="C16" s="105" t="s">
        <v>163</v>
      </c>
      <c r="D16" s="81">
        <v>4309429.3899999997</v>
      </c>
      <c r="E16" s="74"/>
      <c r="F16" s="43"/>
    </row>
    <row r="17" spans="1:6" ht="18.75">
      <c r="A17" s="130"/>
      <c r="B17" s="134"/>
      <c r="C17" s="105" t="s">
        <v>133</v>
      </c>
      <c r="D17" s="81">
        <v>1958206.62</v>
      </c>
      <c r="E17" s="74"/>
      <c r="F17" s="43"/>
    </row>
    <row r="18" spans="1:6" ht="31.5">
      <c r="A18" s="130"/>
      <c r="B18" s="134"/>
      <c r="C18" s="105" t="s">
        <v>132</v>
      </c>
      <c r="D18" s="82">
        <v>952834.73</v>
      </c>
      <c r="E18" s="74"/>
      <c r="F18" s="43"/>
    </row>
    <row r="19" spans="1:6" ht="47.25">
      <c r="A19" s="130"/>
      <c r="B19" s="134"/>
      <c r="C19" s="105" t="s">
        <v>164</v>
      </c>
      <c r="D19" s="82">
        <v>69450.38</v>
      </c>
      <c r="E19" s="74"/>
      <c r="F19" s="43"/>
    </row>
    <row r="20" spans="1:6" ht="18.75">
      <c r="A20" s="130"/>
      <c r="B20" s="134"/>
      <c r="C20" s="105" t="s">
        <v>131</v>
      </c>
      <c r="D20" s="82">
        <v>397714.89</v>
      </c>
      <c r="E20" s="74"/>
      <c r="F20" s="43"/>
    </row>
    <row r="21" spans="1:6" ht="31.5">
      <c r="A21" s="130"/>
      <c r="B21" s="134"/>
      <c r="C21" s="105" t="s">
        <v>130</v>
      </c>
      <c r="D21" s="82">
        <v>2603181.16</v>
      </c>
      <c r="E21" s="74"/>
      <c r="F21" s="43"/>
    </row>
    <row r="22" spans="1:6" ht="32.25" customHeight="1">
      <c r="A22" s="130"/>
      <c r="B22" s="134"/>
      <c r="C22" s="105" t="s">
        <v>129</v>
      </c>
      <c r="D22" s="82">
        <v>1758823.98</v>
      </c>
      <c r="E22" s="74"/>
      <c r="F22" s="43"/>
    </row>
    <row r="23" spans="1:6" ht="94.5">
      <c r="A23" s="130"/>
      <c r="B23" s="134"/>
      <c r="C23" s="105" t="s">
        <v>202</v>
      </c>
      <c r="D23" s="82">
        <v>1200779.42</v>
      </c>
      <c r="E23" s="74"/>
      <c r="F23" s="43"/>
    </row>
    <row r="24" spans="1:6" ht="18.75">
      <c r="A24" s="130"/>
      <c r="B24" s="134"/>
      <c r="C24" s="105" t="s">
        <v>165</v>
      </c>
      <c r="D24" s="82">
        <v>13322.04</v>
      </c>
      <c r="E24" s="74"/>
      <c r="F24" s="43"/>
    </row>
    <row r="25" spans="1:6" ht="17.25" customHeight="1">
      <c r="A25" s="130"/>
      <c r="B25" s="134"/>
      <c r="C25" s="105" t="s">
        <v>138</v>
      </c>
      <c r="D25" s="102">
        <v>285509.56</v>
      </c>
      <c r="E25" s="74"/>
      <c r="F25" s="43"/>
    </row>
    <row r="26" spans="1:6" ht="31.5">
      <c r="A26" s="130"/>
      <c r="B26" s="134"/>
      <c r="C26" s="105" t="s">
        <v>128</v>
      </c>
      <c r="D26" s="82">
        <v>38867.910000000003</v>
      </c>
      <c r="E26" s="74"/>
      <c r="F26" s="43"/>
    </row>
    <row r="27" spans="1:6" ht="18.75">
      <c r="A27" s="130"/>
      <c r="B27" s="134"/>
      <c r="C27" s="105" t="s">
        <v>127</v>
      </c>
      <c r="D27" s="82">
        <v>92056.31</v>
      </c>
      <c r="E27" s="74"/>
      <c r="F27" s="43"/>
    </row>
    <row r="28" spans="1:6" ht="31.5">
      <c r="A28" s="130"/>
      <c r="B28" s="134"/>
      <c r="C28" s="105" t="s">
        <v>126</v>
      </c>
      <c r="D28" s="82">
        <v>138328.20000000001</v>
      </c>
      <c r="E28" s="74"/>
      <c r="F28" s="43"/>
    </row>
    <row r="29" spans="1:6" ht="18.75">
      <c r="A29" s="130"/>
      <c r="B29" s="134"/>
      <c r="C29" s="105" t="s">
        <v>125</v>
      </c>
      <c r="D29" s="82">
        <v>108699.84</v>
      </c>
      <c r="E29" s="74"/>
      <c r="F29" s="43"/>
    </row>
    <row r="30" spans="1:6" ht="18.75">
      <c r="A30" s="130"/>
      <c r="B30" s="134"/>
      <c r="C30" s="105" t="s">
        <v>124</v>
      </c>
      <c r="D30" s="82">
        <v>2031049</v>
      </c>
      <c r="E30" s="74"/>
      <c r="F30" s="43"/>
    </row>
    <row r="31" spans="1:6" ht="63">
      <c r="A31" s="130"/>
      <c r="B31" s="134"/>
      <c r="C31" s="105" t="s">
        <v>123</v>
      </c>
      <c r="D31" s="82">
        <v>4502000</v>
      </c>
      <c r="E31" s="74"/>
      <c r="F31" s="43"/>
    </row>
    <row r="32" spans="1:6" ht="30" customHeight="1">
      <c r="A32" s="130"/>
      <c r="B32" s="134"/>
      <c r="C32" s="105" t="s">
        <v>122</v>
      </c>
      <c r="D32" s="82">
        <v>486000</v>
      </c>
      <c r="E32" s="74"/>
      <c r="F32" s="43"/>
    </row>
    <row r="33" spans="1:6" ht="79.5" customHeight="1">
      <c r="A33" s="130"/>
      <c r="B33" s="134"/>
      <c r="C33" s="105" t="s">
        <v>121</v>
      </c>
      <c r="D33" s="82">
        <v>1651010</v>
      </c>
      <c r="E33" s="74"/>
      <c r="F33" s="43"/>
    </row>
    <row r="34" spans="1:6" ht="70.5" customHeight="1">
      <c r="A34" s="130"/>
      <c r="B34" s="134"/>
      <c r="C34" s="105" t="s">
        <v>139</v>
      </c>
      <c r="D34" s="82">
        <v>1313371.27</v>
      </c>
      <c r="E34" s="74"/>
      <c r="F34" s="43"/>
    </row>
    <row r="35" spans="1:6" ht="33.75" customHeight="1">
      <c r="A35" s="130"/>
      <c r="B35" s="134"/>
      <c r="C35" s="105" t="s">
        <v>120</v>
      </c>
      <c r="D35" s="82">
        <v>2012280</v>
      </c>
      <c r="E35" s="74"/>
      <c r="F35" s="43"/>
    </row>
    <row r="36" spans="1:6" ht="35.25" customHeight="1">
      <c r="A36" s="130"/>
      <c r="B36" s="134"/>
      <c r="C36" s="105" t="s">
        <v>119</v>
      </c>
      <c r="D36" s="82">
        <v>325760</v>
      </c>
      <c r="E36" s="74"/>
      <c r="F36" s="43"/>
    </row>
    <row r="37" spans="1:6" ht="33" customHeight="1">
      <c r="A37" s="130"/>
      <c r="B37" s="134"/>
      <c r="C37" s="105" t="s">
        <v>118</v>
      </c>
      <c r="D37" s="82">
        <v>124070</v>
      </c>
      <c r="E37" s="74"/>
      <c r="F37" s="43"/>
    </row>
    <row r="38" spans="1:6" ht="35.25" customHeight="1">
      <c r="A38" s="130"/>
      <c r="B38" s="134"/>
      <c r="C38" s="103" t="s">
        <v>117</v>
      </c>
      <c r="D38" s="82">
        <v>269920</v>
      </c>
      <c r="E38" s="74"/>
      <c r="F38" s="43"/>
    </row>
    <row r="39" spans="1:6" ht="32.25" customHeight="1">
      <c r="A39" s="130"/>
      <c r="B39" s="134"/>
      <c r="C39" s="103" t="s">
        <v>116</v>
      </c>
      <c r="D39" s="82">
        <v>253315</v>
      </c>
      <c r="E39" s="74"/>
      <c r="F39" s="43"/>
    </row>
    <row r="40" spans="1:6" ht="45.75" customHeight="1">
      <c r="A40" s="130"/>
      <c r="B40" s="134"/>
      <c r="C40" s="106" t="s">
        <v>115</v>
      </c>
      <c r="D40" s="82">
        <v>314615</v>
      </c>
      <c r="E40" s="74"/>
      <c r="F40" s="43"/>
    </row>
    <row r="41" spans="1:6" ht="31.5">
      <c r="A41" s="130"/>
      <c r="B41" s="134"/>
      <c r="C41" s="103" t="s">
        <v>114</v>
      </c>
      <c r="D41" s="82">
        <v>311237</v>
      </c>
      <c r="E41" s="74"/>
      <c r="F41" s="43"/>
    </row>
    <row r="42" spans="1:6" ht="31.5">
      <c r="A42" s="130"/>
      <c r="B42" s="134"/>
      <c r="C42" s="103" t="s">
        <v>113</v>
      </c>
      <c r="D42" s="82">
        <v>18809453.329999998</v>
      </c>
      <c r="E42" s="74"/>
      <c r="F42" s="43"/>
    </row>
    <row r="43" spans="1:6" ht="47.25">
      <c r="A43" s="130"/>
      <c r="B43" s="134"/>
      <c r="C43" s="103" t="s">
        <v>140</v>
      </c>
      <c r="D43" s="87">
        <v>402639.7</v>
      </c>
      <c r="E43" s="82"/>
      <c r="F43" s="43"/>
    </row>
    <row r="44" spans="1:6" ht="31.5">
      <c r="A44" s="130"/>
      <c r="B44" s="134"/>
      <c r="C44" s="103" t="s">
        <v>190</v>
      </c>
      <c r="D44" s="87"/>
      <c r="E44" s="82">
        <v>124476.76</v>
      </c>
      <c r="F44" s="43"/>
    </row>
    <row r="45" spans="1:6" ht="31.5">
      <c r="A45" s="130"/>
      <c r="B45" s="134"/>
      <c r="C45" s="103" t="s">
        <v>166</v>
      </c>
      <c r="D45" s="87"/>
      <c r="E45" s="82">
        <v>98000</v>
      </c>
      <c r="F45" s="43"/>
    </row>
    <row r="46" spans="1:6" ht="21.75" customHeight="1">
      <c r="A46" s="130"/>
      <c r="B46" s="134"/>
      <c r="C46" s="103" t="s">
        <v>167</v>
      </c>
      <c r="D46" s="87"/>
      <c r="E46" s="82">
        <v>95550</v>
      </c>
      <c r="F46" s="43"/>
    </row>
    <row r="47" spans="1:6" ht="63">
      <c r="A47" s="130"/>
      <c r="B47" s="134"/>
      <c r="C47" s="103" t="s">
        <v>168</v>
      </c>
      <c r="D47" s="87"/>
      <c r="E47" s="82">
        <v>853000</v>
      </c>
      <c r="F47" s="43"/>
    </row>
    <row r="48" spans="1:6" ht="52.5" customHeight="1">
      <c r="A48" s="130"/>
      <c r="B48" s="134"/>
      <c r="C48" s="103" t="s">
        <v>203</v>
      </c>
      <c r="D48" s="87"/>
      <c r="E48" s="74">
        <v>1778942.44</v>
      </c>
      <c r="F48" s="43"/>
    </row>
    <row r="49" spans="1:6" ht="47.25">
      <c r="A49" s="130"/>
      <c r="B49" s="134"/>
      <c r="C49" s="103" t="s">
        <v>169</v>
      </c>
      <c r="D49" s="87"/>
      <c r="E49" s="74"/>
      <c r="F49" s="42">
        <v>228676</v>
      </c>
    </row>
    <row r="50" spans="1:6" ht="66" customHeight="1">
      <c r="A50" s="119"/>
      <c r="B50" s="116"/>
      <c r="C50" s="103" t="s">
        <v>170</v>
      </c>
      <c r="D50" s="87"/>
      <c r="E50" s="74"/>
      <c r="F50" s="42">
        <v>465371.98</v>
      </c>
    </row>
    <row r="51" spans="1:6" ht="26.25" customHeight="1">
      <c r="A51" s="131"/>
      <c r="B51" s="135"/>
      <c r="C51" s="103" t="s">
        <v>171</v>
      </c>
      <c r="D51" s="87"/>
      <c r="E51" s="74"/>
      <c r="F51" s="42">
        <f>736471.76+80.26</f>
        <v>736552.02</v>
      </c>
    </row>
    <row r="52" spans="1:6" ht="18.75" customHeight="1">
      <c r="A52" s="131"/>
      <c r="B52" s="135"/>
      <c r="C52" s="103" t="s">
        <v>172</v>
      </c>
      <c r="D52" s="87">
        <v>165000</v>
      </c>
      <c r="E52" s="74"/>
      <c r="F52" s="42"/>
    </row>
    <row r="53" spans="1:6" ht="33.75" customHeight="1">
      <c r="A53" s="131"/>
      <c r="B53" s="135"/>
      <c r="C53" s="103" t="s">
        <v>173</v>
      </c>
      <c r="D53" s="87">
        <v>2108379</v>
      </c>
      <c r="E53" s="74"/>
      <c r="F53" s="42"/>
    </row>
    <row r="54" spans="1:6" ht="30.75" customHeight="1">
      <c r="A54" s="131"/>
      <c r="B54" s="135"/>
      <c r="C54" s="106" t="s">
        <v>174</v>
      </c>
      <c r="D54" s="87">
        <v>1183028</v>
      </c>
      <c r="E54" s="74"/>
      <c r="F54" s="42"/>
    </row>
    <row r="55" spans="1:6" ht="37.5" customHeight="1">
      <c r="A55" s="131"/>
      <c r="B55" s="135"/>
      <c r="C55" s="106" t="s">
        <v>179</v>
      </c>
      <c r="D55" s="87">
        <v>2193620</v>
      </c>
      <c r="E55" s="74"/>
      <c r="F55" s="42"/>
    </row>
    <row r="56" spans="1:6" ht="36.75" customHeight="1">
      <c r="A56" s="131"/>
      <c r="B56" s="135"/>
      <c r="C56" s="106" t="s">
        <v>178</v>
      </c>
      <c r="D56" s="87">
        <v>1466337</v>
      </c>
      <c r="E56" s="74"/>
      <c r="F56" s="42"/>
    </row>
    <row r="57" spans="1:6" ht="32.25" customHeight="1">
      <c r="A57" s="131"/>
      <c r="B57" s="135"/>
      <c r="C57" s="107" t="s">
        <v>177</v>
      </c>
      <c r="D57" s="87">
        <v>1192513</v>
      </c>
      <c r="E57" s="74"/>
      <c r="F57" s="42"/>
    </row>
    <row r="58" spans="1:6" ht="19.5" customHeight="1">
      <c r="A58" s="131"/>
      <c r="B58" s="135"/>
      <c r="C58" s="107" t="s">
        <v>176</v>
      </c>
      <c r="D58" s="87">
        <v>154147</v>
      </c>
      <c r="E58" s="74"/>
      <c r="F58" s="42"/>
    </row>
    <row r="59" spans="1:6" ht="26.25" customHeight="1">
      <c r="A59" s="132"/>
      <c r="B59" s="136"/>
      <c r="C59" s="107" t="s">
        <v>175</v>
      </c>
      <c r="D59" s="87">
        <v>46782</v>
      </c>
      <c r="E59" s="74"/>
      <c r="F59" s="42"/>
    </row>
    <row r="60" spans="1:6" ht="66.75" customHeight="1">
      <c r="A60" s="112" t="s">
        <v>181</v>
      </c>
      <c r="B60" s="112"/>
      <c r="C60" s="112"/>
      <c r="D60" s="82">
        <f>SUM(D10:D59)</f>
        <v>73644730.800000012</v>
      </c>
      <c r="E60" s="82">
        <f t="shared" ref="E60:F60" si="0">SUM(E10:E59)</f>
        <v>2949969.2</v>
      </c>
      <c r="F60" s="82">
        <f t="shared" si="0"/>
        <v>1430600</v>
      </c>
    </row>
    <row r="61" spans="1:6" ht="54" customHeight="1">
      <c r="A61" s="76" t="s">
        <v>112</v>
      </c>
      <c r="B61" s="127" t="s">
        <v>191</v>
      </c>
      <c r="C61" s="59" t="s">
        <v>204</v>
      </c>
      <c r="D61" s="83">
        <v>500000</v>
      </c>
      <c r="E61" s="73"/>
      <c r="F61" s="71"/>
    </row>
    <row r="62" spans="1:6" ht="65.25" customHeight="1">
      <c r="A62" s="76"/>
      <c r="B62" s="137"/>
      <c r="C62" s="59" t="s">
        <v>217</v>
      </c>
      <c r="D62" s="83">
        <v>13090500</v>
      </c>
      <c r="E62" s="73"/>
      <c r="F62" s="71"/>
    </row>
    <row r="63" spans="1:6" ht="46.5" customHeight="1">
      <c r="A63" s="76"/>
      <c r="B63" s="138"/>
      <c r="C63" s="59" t="s">
        <v>205</v>
      </c>
      <c r="D63" s="83">
        <v>992000</v>
      </c>
      <c r="E63" s="73"/>
      <c r="F63" s="71"/>
    </row>
    <row r="64" spans="1:6" ht="53.25" customHeight="1">
      <c r="A64" s="113" t="s">
        <v>182</v>
      </c>
      <c r="B64" s="113"/>
      <c r="C64" s="113"/>
      <c r="D64" s="83">
        <f>SUM(D61:D63)</f>
        <v>14582500</v>
      </c>
      <c r="E64" s="73">
        <f>SUM(E61:E61)</f>
        <v>0</v>
      </c>
      <c r="F64" s="73">
        <f>SUM(F61:F61)</f>
        <v>0</v>
      </c>
    </row>
    <row r="65" spans="1:6" ht="66" customHeight="1">
      <c r="A65" s="117" t="s">
        <v>53</v>
      </c>
      <c r="B65" s="114" t="s">
        <v>192</v>
      </c>
      <c r="C65" s="59" t="s">
        <v>193</v>
      </c>
      <c r="D65" s="83">
        <v>450075</v>
      </c>
      <c r="E65" s="73"/>
      <c r="F65" s="71"/>
    </row>
    <row r="66" spans="1:6" ht="108.75" customHeight="1">
      <c r="A66" s="118"/>
      <c r="B66" s="115"/>
      <c r="C66" s="59" t="s">
        <v>216</v>
      </c>
      <c r="D66" s="83"/>
      <c r="E66" s="73">
        <v>320611.52</v>
      </c>
      <c r="F66" s="71"/>
    </row>
    <row r="67" spans="1:6" ht="67.5" customHeight="1">
      <c r="A67" s="119"/>
      <c r="B67" s="116"/>
      <c r="C67" s="59" t="s">
        <v>213</v>
      </c>
      <c r="D67" s="83">
        <v>99925</v>
      </c>
      <c r="E67" s="73"/>
      <c r="F67" s="71"/>
    </row>
    <row r="68" spans="1:6" ht="68.25" customHeight="1">
      <c r="A68" s="91"/>
      <c r="B68" s="91"/>
      <c r="C68" s="92" t="s">
        <v>194</v>
      </c>
      <c r="D68" s="84"/>
      <c r="E68" s="83">
        <v>177200</v>
      </c>
      <c r="F68" s="71"/>
    </row>
    <row r="69" spans="1:6" ht="82.5" customHeight="1">
      <c r="A69" s="91"/>
      <c r="B69" s="91"/>
      <c r="C69" s="59" t="s">
        <v>206</v>
      </c>
      <c r="D69" s="96"/>
      <c r="E69" s="83"/>
      <c r="F69" s="95">
        <f>635000-454622</f>
        <v>180378</v>
      </c>
    </row>
    <row r="70" spans="1:6" ht="102" customHeight="1">
      <c r="A70" s="91"/>
      <c r="B70" s="91"/>
      <c r="C70" s="59" t="s">
        <v>207</v>
      </c>
      <c r="D70" s="96"/>
      <c r="E70" s="83"/>
      <c r="F70" s="95">
        <v>454622</v>
      </c>
    </row>
    <row r="71" spans="1:6" ht="38.25" customHeight="1">
      <c r="A71" s="112" t="s">
        <v>183</v>
      </c>
      <c r="B71" s="112"/>
      <c r="C71" s="112"/>
      <c r="D71" s="82">
        <f>D65+D67+D68+D69+D70+D66</f>
        <v>550000</v>
      </c>
      <c r="E71" s="82">
        <f>E65+E67+E68+E69+E70+E66</f>
        <v>497811.52</v>
      </c>
      <c r="F71" s="82">
        <f>F65+F67+F68+F69+F70+F66</f>
        <v>635000</v>
      </c>
    </row>
    <row r="72" spans="1:6" ht="206.25" customHeight="1">
      <c r="A72" s="117" t="s">
        <v>58</v>
      </c>
      <c r="B72" s="114" t="s">
        <v>55</v>
      </c>
      <c r="C72" s="59" t="s">
        <v>195</v>
      </c>
      <c r="D72" s="83"/>
      <c r="E72" s="73"/>
      <c r="F72" s="95">
        <v>529800</v>
      </c>
    </row>
    <row r="73" spans="1:6" ht="132" customHeight="1">
      <c r="A73" s="131"/>
      <c r="B73" s="135"/>
      <c r="C73" s="59" t="s">
        <v>209</v>
      </c>
      <c r="D73" s="83"/>
      <c r="E73" s="73"/>
      <c r="F73" s="95">
        <v>420000</v>
      </c>
    </row>
    <row r="74" spans="1:6" ht="88.5" customHeight="1">
      <c r="A74" s="131"/>
      <c r="B74" s="135"/>
      <c r="C74" s="59" t="s">
        <v>208</v>
      </c>
      <c r="D74" s="83">
        <v>10200</v>
      </c>
      <c r="E74" s="73"/>
      <c r="F74" s="95"/>
    </row>
    <row r="75" spans="1:6" ht="75.75" customHeight="1">
      <c r="A75" s="131"/>
      <c r="B75" s="135"/>
      <c r="C75" s="59" t="s">
        <v>142</v>
      </c>
      <c r="D75" s="83"/>
      <c r="E75" s="73">
        <v>10000</v>
      </c>
      <c r="F75" s="95"/>
    </row>
    <row r="76" spans="1:6" ht="111" customHeight="1">
      <c r="A76" s="132"/>
      <c r="B76" s="136"/>
      <c r="C76" s="59" t="s">
        <v>215</v>
      </c>
      <c r="D76" s="83">
        <f>645351.57+665600-10000</f>
        <v>1300951.5699999998</v>
      </c>
      <c r="E76" s="73"/>
      <c r="F76" s="95"/>
    </row>
    <row r="77" spans="1:6" ht="63.75" customHeight="1">
      <c r="A77" s="112" t="s">
        <v>184</v>
      </c>
      <c r="B77" s="112"/>
      <c r="C77" s="112"/>
      <c r="D77" s="82">
        <f>D76+D75+D74+D73+D72</f>
        <v>1311151.5699999998</v>
      </c>
      <c r="E77" s="82">
        <f t="shared" ref="E77:F77" si="1">E76+E75+E74+E73+E72</f>
        <v>10000</v>
      </c>
      <c r="F77" s="82">
        <f t="shared" si="1"/>
        <v>949800</v>
      </c>
    </row>
    <row r="78" spans="1:6" ht="84" customHeight="1">
      <c r="A78" s="154">
        <v>5</v>
      </c>
      <c r="B78" s="151" t="s">
        <v>180</v>
      </c>
      <c r="C78" s="90" t="s">
        <v>199</v>
      </c>
      <c r="D78" s="82"/>
      <c r="E78" s="82">
        <v>498200</v>
      </c>
      <c r="F78" s="96"/>
    </row>
    <row r="79" spans="1:6" ht="80.25" customHeight="1">
      <c r="A79" s="155"/>
      <c r="B79" s="152"/>
      <c r="C79" s="90" t="s">
        <v>210</v>
      </c>
      <c r="D79" s="82"/>
      <c r="E79" s="82"/>
      <c r="F79" s="82">
        <v>161000</v>
      </c>
    </row>
    <row r="80" spans="1:6" ht="116.25" customHeight="1">
      <c r="A80" s="156"/>
      <c r="B80" s="153"/>
      <c r="C80" s="90" t="s">
        <v>196</v>
      </c>
      <c r="D80" s="82">
        <v>138700</v>
      </c>
      <c r="E80" s="82"/>
      <c r="F80" s="82"/>
    </row>
    <row r="81" spans="1:6" ht="63.75" customHeight="1">
      <c r="A81" s="148" t="s">
        <v>187</v>
      </c>
      <c r="B81" s="149"/>
      <c r="C81" s="150"/>
      <c r="D81" s="82">
        <f>D78+D79+D80</f>
        <v>138700</v>
      </c>
      <c r="E81" s="82">
        <f>E78+E79+E80</f>
        <v>498200</v>
      </c>
      <c r="F81" s="82">
        <f>F78+F79+F80</f>
        <v>161000</v>
      </c>
    </row>
    <row r="82" spans="1:6" ht="117.75" customHeight="1">
      <c r="A82" s="117" t="s">
        <v>141</v>
      </c>
      <c r="B82" s="146" t="s">
        <v>33</v>
      </c>
      <c r="C82" s="88" t="s">
        <v>200</v>
      </c>
      <c r="D82" s="94">
        <f>1057836.91+169800</f>
        <v>1227636.9099999999</v>
      </c>
      <c r="E82" s="74"/>
      <c r="F82" s="95"/>
    </row>
    <row r="83" spans="1:6" ht="81" customHeight="1">
      <c r="A83" s="131"/>
      <c r="B83" s="147"/>
      <c r="C83" s="93" t="s">
        <v>197</v>
      </c>
      <c r="D83" s="94">
        <f>79900+1000000</f>
        <v>1079900</v>
      </c>
      <c r="E83" s="74"/>
      <c r="F83" s="95"/>
    </row>
    <row r="84" spans="1:6" ht="213" customHeight="1">
      <c r="A84" s="131"/>
      <c r="B84" s="135"/>
      <c r="C84" s="88" t="s">
        <v>211</v>
      </c>
      <c r="D84" s="94"/>
      <c r="E84" s="74"/>
      <c r="F84" s="95">
        <v>518300</v>
      </c>
    </row>
    <row r="85" spans="1:6" ht="135.75" customHeight="1">
      <c r="A85" s="132"/>
      <c r="B85" s="136"/>
      <c r="C85" s="88" t="s">
        <v>212</v>
      </c>
      <c r="D85" s="94"/>
      <c r="E85" s="74"/>
      <c r="F85" s="95">
        <v>90000</v>
      </c>
    </row>
    <row r="86" spans="1:6" ht="45" customHeight="1">
      <c r="A86" s="139" t="s">
        <v>185</v>
      </c>
      <c r="B86" s="139"/>
      <c r="C86" s="139"/>
      <c r="D86" s="83">
        <f>D82+D85+D84+D83</f>
        <v>2307536.91</v>
      </c>
      <c r="E86" s="83">
        <f>E82+E85+E84+E83</f>
        <v>0</v>
      </c>
      <c r="F86" s="83">
        <f>F82+F85+F84+F83</f>
        <v>608300</v>
      </c>
    </row>
    <row r="87" spans="1:6" s="79" customFormat="1" ht="86.25" customHeight="1">
      <c r="A87" s="97">
        <v>7</v>
      </c>
      <c r="B87" s="77" t="s">
        <v>110</v>
      </c>
      <c r="C87" s="86" t="s">
        <v>214</v>
      </c>
      <c r="D87" s="44">
        <v>1088500</v>
      </c>
      <c r="E87" s="46"/>
      <c r="F87" s="78"/>
    </row>
    <row r="88" spans="1:6" ht="18.75">
      <c r="A88" s="140" t="s">
        <v>83</v>
      </c>
      <c r="B88" s="140"/>
      <c r="C88" s="140"/>
      <c r="D88" s="89">
        <f>D86+D64+D60+D77+D71+D87+D81</f>
        <v>93623119.280000001</v>
      </c>
      <c r="E88" s="89">
        <f>E86+E64+E60+E77+E71+E87+E81</f>
        <v>3955980.72</v>
      </c>
      <c r="F88" s="89">
        <f>F86+F64+F60+F77+F71+F87+F81</f>
        <v>3784700</v>
      </c>
    </row>
    <row r="89" spans="1:6" ht="20.25" customHeight="1">
      <c r="A89" s="141" t="s">
        <v>109</v>
      </c>
      <c r="B89" s="142"/>
      <c r="C89" s="143"/>
      <c r="D89" s="144">
        <f>D88+E88</f>
        <v>97579100</v>
      </c>
      <c r="E89" s="145"/>
      <c r="F89" s="70"/>
    </row>
    <row r="90" spans="1:6" ht="18.75">
      <c r="A90" s="141" t="s">
        <v>186</v>
      </c>
      <c r="B90" s="142"/>
      <c r="C90" s="143"/>
      <c r="D90" s="89"/>
      <c r="E90" s="72"/>
      <c r="F90" s="70">
        <f>F88</f>
        <v>3784700</v>
      </c>
    </row>
    <row r="91" spans="1:6" ht="18.75" hidden="1">
      <c r="D91" s="80">
        <v>96490600</v>
      </c>
    </row>
    <row r="92" spans="1:6" ht="18.75" hidden="1">
      <c r="D92" s="80">
        <f>D89-D87</f>
        <v>96490600</v>
      </c>
    </row>
    <row r="93" spans="1:6" ht="18.75"/>
  </sheetData>
  <mergeCells count="28">
    <mergeCell ref="B82:B85"/>
    <mergeCell ref="A72:A76"/>
    <mergeCell ref="B72:B76"/>
    <mergeCell ref="A71:C71"/>
    <mergeCell ref="A77:C77"/>
    <mergeCell ref="A81:C81"/>
    <mergeCell ref="B78:B80"/>
    <mergeCell ref="A78:A80"/>
    <mergeCell ref="A82:A85"/>
    <mergeCell ref="A86:C86"/>
    <mergeCell ref="A88:C88"/>
    <mergeCell ref="A89:C89"/>
    <mergeCell ref="D89:E89"/>
    <mergeCell ref="A90:C90"/>
    <mergeCell ref="A6:F6"/>
    <mergeCell ref="A60:C60"/>
    <mergeCell ref="A64:C64"/>
    <mergeCell ref="B65:B67"/>
    <mergeCell ref="A65:A67"/>
    <mergeCell ref="A7:A8"/>
    <mergeCell ref="B7:B8"/>
    <mergeCell ref="C7:C8"/>
    <mergeCell ref="E7:E8"/>
    <mergeCell ref="D7:D8"/>
    <mergeCell ref="F7:F8"/>
    <mergeCell ref="A9:A59"/>
    <mergeCell ref="B9:B59"/>
    <mergeCell ref="B61:B63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workbookViewId="0">
      <selection activeCell="C22" sqref="C22"/>
    </sheetView>
  </sheetViews>
  <sheetFormatPr defaultRowHeight="15"/>
  <cols>
    <col min="3" max="3" width="55" customWidth="1"/>
    <col min="4" max="4" width="24.7109375" customWidth="1"/>
  </cols>
  <sheetData>
    <row r="2" spans="1:4" ht="27">
      <c r="A2" s="98" t="s">
        <v>143</v>
      </c>
      <c r="B2" s="98"/>
      <c r="C2" s="99"/>
      <c r="D2" s="84"/>
    </row>
    <row r="3" spans="1:4" ht="21">
      <c r="A3" s="161" t="s">
        <v>144</v>
      </c>
      <c r="B3" s="158"/>
      <c r="C3" s="158"/>
      <c r="D3" s="100">
        <v>79900</v>
      </c>
    </row>
    <row r="4" spans="1:4" ht="21">
      <c r="A4" s="157" t="s">
        <v>145</v>
      </c>
      <c r="B4" s="158"/>
      <c r="C4" s="158"/>
      <c r="D4" s="100">
        <v>138700</v>
      </c>
    </row>
    <row r="5" spans="1:4" ht="21">
      <c r="A5" s="157" t="s">
        <v>146</v>
      </c>
      <c r="B5" s="158"/>
      <c r="C5" s="158"/>
      <c r="D5" s="100">
        <v>169800</v>
      </c>
    </row>
    <row r="6" spans="1:4" ht="21">
      <c r="A6" s="157" t="s">
        <v>147</v>
      </c>
      <c r="B6" s="158"/>
      <c r="C6" s="158"/>
      <c r="D6" s="100">
        <v>177200</v>
      </c>
    </row>
    <row r="7" spans="1:4" ht="21">
      <c r="A7" s="157" t="s">
        <v>148</v>
      </c>
      <c r="B7" s="158"/>
      <c r="C7" s="158"/>
      <c r="D7" s="100">
        <v>498200</v>
      </c>
    </row>
    <row r="8" spans="1:4" ht="21">
      <c r="A8" s="157" t="s">
        <v>149</v>
      </c>
      <c r="B8" s="158"/>
      <c r="C8" s="158"/>
      <c r="D8" s="100">
        <v>665600</v>
      </c>
    </row>
    <row r="9" spans="1:4" ht="21">
      <c r="A9" s="157" t="s">
        <v>150</v>
      </c>
      <c r="B9" s="158"/>
      <c r="C9" s="158"/>
      <c r="D9" s="100">
        <v>992000</v>
      </c>
    </row>
    <row r="10" spans="1:4" ht="21">
      <c r="A10" s="157" t="s">
        <v>151</v>
      </c>
      <c r="B10" s="158"/>
      <c r="C10" s="158"/>
      <c r="D10" s="100">
        <v>1000000</v>
      </c>
    </row>
    <row r="11" spans="1:4" ht="21">
      <c r="A11" s="157" t="s">
        <v>152</v>
      </c>
      <c r="B11" s="158"/>
      <c r="C11" s="158"/>
      <c r="D11" s="100">
        <v>13090500</v>
      </c>
    </row>
    <row r="12" spans="1:4" ht="18.75">
      <c r="A12" s="162" t="s">
        <v>34</v>
      </c>
      <c r="B12" s="163"/>
      <c r="C12" s="164"/>
      <c r="D12" s="101">
        <f>SUM(D3:D11)</f>
        <v>16811900</v>
      </c>
    </row>
    <row r="13" spans="1:4" ht="21">
      <c r="A13" s="165" t="s">
        <v>153</v>
      </c>
      <c r="B13" s="166"/>
      <c r="C13" s="166"/>
      <c r="D13" s="100"/>
    </row>
    <row r="14" spans="1:4" ht="21">
      <c r="A14" s="157" t="s">
        <v>154</v>
      </c>
      <c r="B14" s="158"/>
      <c r="C14" s="158"/>
      <c r="D14" s="100">
        <v>90000</v>
      </c>
    </row>
    <row r="15" spans="1:4" ht="21">
      <c r="A15" s="157" t="s">
        <v>155</v>
      </c>
      <c r="B15" s="158"/>
      <c r="C15" s="158"/>
      <c r="D15" s="100">
        <v>161000</v>
      </c>
    </row>
    <row r="16" spans="1:4" ht="21">
      <c r="A16" s="157" t="s">
        <v>156</v>
      </c>
      <c r="B16" s="158"/>
      <c r="C16" s="158"/>
      <c r="D16" s="100">
        <v>518300</v>
      </c>
    </row>
    <row r="17" spans="1:4" ht="21">
      <c r="A17" s="157" t="s">
        <v>157</v>
      </c>
      <c r="B17" s="158"/>
      <c r="C17" s="158"/>
      <c r="D17" s="100">
        <v>635000</v>
      </c>
    </row>
    <row r="18" spans="1:4" ht="21">
      <c r="A18" s="157" t="s">
        <v>158</v>
      </c>
      <c r="B18" s="158"/>
      <c r="C18" s="158"/>
      <c r="D18" s="100">
        <v>949800</v>
      </c>
    </row>
    <row r="19" spans="1:4" ht="18.75">
      <c r="A19" s="159" t="s">
        <v>34</v>
      </c>
      <c r="B19" s="160"/>
      <c r="C19" s="160"/>
      <c r="D19" s="101">
        <f>SUM(D14:D18)</f>
        <v>2354100</v>
      </c>
    </row>
  </sheetData>
  <mergeCells count="17">
    <mergeCell ref="A3:C3"/>
    <mergeCell ref="A10:C10"/>
    <mergeCell ref="A11:C11"/>
    <mergeCell ref="A12:C12"/>
    <mergeCell ref="A13:C13"/>
    <mergeCell ref="A4:C4"/>
    <mergeCell ref="A5:C5"/>
    <mergeCell ref="A6:C6"/>
    <mergeCell ref="A7:C7"/>
    <mergeCell ref="A8:C8"/>
    <mergeCell ref="A9:C9"/>
    <mergeCell ref="A16:C16"/>
    <mergeCell ref="A17:C17"/>
    <mergeCell ref="A18:C18"/>
    <mergeCell ref="A19:C19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9"/>
  <sheetViews>
    <sheetView workbookViewId="0">
      <selection activeCell="A14" sqref="A14"/>
    </sheetView>
  </sheetViews>
  <sheetFormatPr defaultRowHeight="15"/>
  <cols>
    <col min="1" max="1" width="43.5703125" customWidth="1"/>
    <col min="2" max="2" width="21.140625" customWidth="1"/>
    <col min="3" max="3" width="20" customWidth="1"/>
    <col min="4" max="4" width="17.85546875" customWidth="1"/>
  </cols>
  <sheetData>
    <row r="3" spans="1:4" ht="89.25" customHeight="1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8.75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.5">
      <c r="A5" s="21" t="s">
        <v>22</v>
      </c>
      <c r="B5" s="16">
        <v>105000</v>
      </c>
      <c r="C5" s="16">
        <v>6187.47</v>
      </c>
      <c r="D5" s="16">
        <f t="shared" ref="D5:D7" si="0">B5+C5</f>
        <v>111187.47</v>
      </c>
    </row>
    <row r="6" spans="1:4" ht="47.25">
      <c r="A6" s="21" t="s">
        <v>24</v>
      </c>
      <c r="B6" s="16">
        <v>66000</v>
      </c>
      <c r="C6" s="16">
        <v>288339.32</v>
      </c>
      <c r="D6" s="16">
        <f t="shared" si="0"/>
        <v>354339.32</v>
      </c>
    </row>
    <row r="7" spans="1:4" ht="63">
      <c r="A7" s="21" t="s">
        <v>62</v>
      </c>
      <c r="B7" s="16">
        <v>0</v>
      </c>
      <c r="C7" s="16">
        <v>245300</v>
      </c>
      <c r="D7" s="16">
        <f t="shared" si="0"/>
        <v>245300</v>
      </c>
    </row>
    <row r="8" spans="1:4" ht="34.5" customHeight="1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75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3"/>
  <sheetViews>
    <sheetView topLeftCell="A44" workbookViewId="0">
      <selection activeCell="D53" sqref="D53"/>
    </sheetView>
  </sheetViews>
  <sheetFormatPr defaultColWidth="9.140625" defaultRowHeight="15"/>
  <cols>
    <col min="1" max="1" width="5.7109375" style="5" customWidth="1"/>
    <col min="2" max="2" width="16.42578125" style="5" customWidth="1"/>
    <col min="3" max="3" width="46.5703125" style="5" customWidth="1"/>
    <col min="4" max="4" width="15" style="5" customWidth="1"/>
    <col min="5" max="5" width="15" style="28" customWidth="1"/>
    <col min="6" max="6" width="15" style="27" customWidth="1"/>
    <col min="7" max="7" width="15.7109375" style="28" customWidth="1"/>
    <col min="8" max="8" width="19.7109375" style="28" customWidth="1"/>
    <col min="9" max="9" width="16.140625" style="28" customWidth="1"/>
    <col min="10" max="10" width="13.140625" style="28" bestFit="1" customWidth="1"/>
    <col min="11" max="16384" width="9.140625" style="5"/>
  </cols>
  <sheetData>
    <row r="1" spans="1:10" ht="18.75" hidden="1" customHeight="1">
      <c r="D1" s="212" t="s">
        <v>0</v>
      </c>
      <c r="E1" s="212"/>
      <c r="F1" s="212"/>
      <c r="G1" s="212"/>
      <c r="H1" s="212"/>
    </row>
    <row r="2" spans="1:10" ht="15" hidden="1" customHeight="1">
      <c r="D2" s="212" t="s">
        <v>1</v>
      </c>
      <c r="E2" s="212"/>
      <c r="F2" s="212"/>
      <c r="G2" s="212"/>
      <c r="H2" s="212"/>
    </row>
    <row r="3" spans="1:10" ht="15" hidden="1" customHeight="1">
      <c r="D3" s="212" t="s">
        <v>2</v>
      </c>
      <c r="E3" s="212"/>
      <c r="F3" s="212"/>
      <c r="G3" s="212"/>
      <c r="H3" s="212"/>
    </row>
    <row r="4" spans="1:10" ht="15" hidden="1" customHeight="1">
      <c r="D4" s="212" t="s">
        <v>3</v>
      </c>
      <c r="E4" s="212"/>
      <c r="F4" s="212"/>
      <c r="G4" s="212"/>
      <c r="H4" s="212"/>
    </row>
    <row r="5" spans="1:10" ht="22.5" hidden="1" customHeight="1">
      <c r="D5" s="212" t="s">
        <v>37</v>
      </c>
      <c r="E5" s="212"/>
      <c r="F5" s="212"/>
      <c r="G5" s="212"/>
      <c r="H5" s="212"/>
    </row>
    <row r="6" spans="1:10" ht="18.75" hidden="1" customHeight="1">
      <c r="A6" s="6"/>
    </row>
    <row r="7" spans="1:10" ht="18.75" hidden="1" customHeight="1">
      <c r="A7" s="7"/>
    </row>
    <row r="8" spans="1:10" ht="78.75" customHeight="1">
      <c r="A8" s="194" t="s">
        <v>38</v>
      </c>
      <c r="B8" s="194"/>
      <c r="C8" s="194"/>
      <c r="D8" s="194"/>
      <c r="E8" s="194"/>
      <c r="F8" s="194"/>
      <c r="G8" s="194"/>
      <c r="H8" s="194"/>
    </row>
    <row r="9" spans="1:10" ht="18.75">
      <c r="A9" s="195"/>
      <c r="B9" s="195"/>
      <c r="C9" s="195"/>
      <c r="D9" s="195"/>
      <c r="E9" s="195"/>
      <c r="F9" s="195"/>
      <c r="G9" s="195"/>
      <c r="H9" s="195"/>
    </row>
    <row r="10" spans="1:10" ht="32.25" customHeight="1">
      <c r="A10" s="198" t="s">
        <v>4</v>
      </c>
      <c r="B10" s="199" t="s">
        <v>5</v>
      </c>
      <c r="C10" s="201" t="s">
        <v>6</v>
      </c>
      <c r="D10" s="203" t="s">
        <v>77</v>
      </c>
      <c r="E10" s="203"/>
      <c r="F10" s="29"/>
      <c r="G10" s="204" t="s">
        <v>78</v>
      </c>
      <c r="H10" s="196" t="s">
        <v>79</v>
      </c>
      <c r="I10" s="197"/>
      <c r="J10" s="31"/>
    </row>
    <row r="11" spans="1:10" ht="58.5" customHeight="1">
      <c r="A11" s="195"/>
      <c r="B11" s="200"/>
      <c r="C11" s="202"/>
      <c r="D11" s="8" t="s">
        <v>73</v>
      </c>
      <c r="E11" s="56" t="s">
        <v>69</v>
      </c>
      <c r="F11" s="32" t="s">
        <v>34</v>
      </c>
      <c r="G11" s="205"/>
      <c r="H11" s="33" t="s">
        <v>80</v>
      </c>
      <c r="I11" s="34" t="s">
        <v>69</v>
      </c>
      <c r="J11" s="39" t="s">
        <v>34</v>
      </c>
    </row>
    <row r="12" spans="1:10" ht="93.75" customHeight="1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4.5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8.75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4.5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94.5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8.75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78.75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3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>
      <c r="A21" s="66"/>
      <c r="B21" s="64"/>
      <c r="C21" s="9" t="s">
        <v>88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>
      <c r="A22" s="66"/>
      <c r="B22" s="64"/>
      <c r="C22" s="9" t="s">
        <v>89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3">
      <c r="A23" s="66"/>
      <c r="B23" s="64"/>
      <c r="C23" s="9" t="s">
        <v>16</v>
      </c>
      <c r="D23" s="2">
        <f>SUM(D24:D40)</f>
        <v>71866799.999999985</v>
      </c>
      <c r="E23" s="40">
        <f t="shared" ref="E23" si="1"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7.25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.5">
      <c r="A25" s="66"/>
      <c r="B25" s="64"/>
      <c r="C25" s="9" t="s">
        <v>18</v>
      </c>
      <c r="D25" s="1">
        <v>843000</v>
      </c>
      <c r="E25" s="36"/>
      <c r="F25" s="37">
        <f t="shared" ref="F25:F43" si="2">D25</f>
        <v>843000</v>
      </c>
      <c r="G25" s="36"/>
      <c r="H25" s="36"/>
      <c r="I25" s="31"/>
      <c r="J25" s="31"/>
    </row>
    <row r="26" spans="1:10" ht="47.25">
      <c r="A26" s="66"/>
      <c r="B26" s="64"/>
      <c r="C26" s="9" t="s">
        <v>19</v>
      </c>
      <c r="D26" s="1">
        <v>9578000</v>
      </c>
      <c r="E26" s="36"/>
      <c r="F26" s="37">
        <f t="shared" si="2"/>
        <v>9578000</v>
      </c>
      <c r="G26" s="36"/>
      <c r="H26" s="36"/>
      <c r="I26" s="31"/>
      <c r="J26" s="31"/>
    </row>
    <row r="27" spans="1:10" ht="47.25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.5">
      <c r="A28" s="66"/>
      <c r="B28" s="64"/>
      <c r="C28" s="9" t="s">
        <v>21</v>
      </c>
      <c r="D28" s="1">
        <v>7517000</v>
      </c>
      <c r="E28" s="36"/>
      <c r="F28" s="37">
        <f t="shared" si="2"/>
        <v>7517000</v>
      </c>
      <c r="G28" s="36"/>
      <c r="H28" s="36"/>
      <c r="I28" s="31"/>
      <c r="J28" s="31"/>
    </row>
    <row r="29" spans="1:10" ht="31.5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2"/>
        <v>111187.47</v>
      </c>
      <c r="G29" s="36"/>
      <c r="H29" s="36"/>
      <c r="I29" s="31"/>
      <c r="J29" s="31"/>
    </row>
    <row r="30" spans="1:10" ht="15.75">
      <c r="A30" s="66"/>
      <c r="B30" s="64"/>
      <c r="C30" s="9" t="s">
        <v>23</v>
      </c>
      <c r="D30" s="1">
        <v>2133000</v>
      </c>
      <c r="E30" s="36"/>
      <c r="F30" s="37">
        <f t="shared" si="2"/>
        <v>2133000</v>
      </c>
      <c r="G30" s="36"/>
      <c r="H30" s="36"/>
      <c r="I30" s="31"/>
      <c r="J30" s="31"/>
    </row>
    <row r="31" spans="1:10" ht="31.5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2"/>
        <v>354339.32</v>
      </c>
      <c r="G31" s="36"/>
      <c r="H31" s="36"/>
      <c r="I31" s="31"/>
      <c r="J31" s="31"/>
    </row>
    <row r="32" spans="1:10" ht="31.5">
      <c r="A32" s="66"/>
      <c r="B32" s="64"/>
      <c r="C32" s="9" t="s">
        <v>25</v>
      </c>
      <c r="D32" s="1">
        <v>1538000</v>
      </c>
      <c r="E32" s="36"/>
      <c r="F32" s="37">
        <f t="shared" si="2"/>
        <v>1538000</v>
      </c>
      <c r="G32" s="36"/>
      <c r="H32" s="36"/>
      <c r="I32" s="31"/>
      <c r="J32" s="31"/>
    </row>
    <row r="33" spans="1:10" ht="31.5">
      <c r="A33" s="66"/>
      <c r="B33" s="64"/>
      <c r="C33" s="9" t="s">
        <v>26</v>
      </c>
      <c r="D33" s="1">
        <v>6667000</v>
      </c>
      <c r="E33" s="36"/>
      <c r="F33" s="37">
        <f t="shared" si="2"/>
        <v>6667000</v>
      </c>
      <c r="G33" s="36"/>
      <c r="H33" s="36"/>
      <c r="I33" s="31"/>
      <c r="J33" s="31"/>
    </row>
    <row r="34" spans="1:10" ht="31.5">
      <c r="A34" s="66"/>
      <c r="B34" s="64"/>
      <c r="C34" s="9" t="s">
        <v>27</v>
      </c>
      <c r="D34" s="1">
        <v>2224000</v>
      </c>
      <c r="E34" s="36"/>
      <c r="F34" s="37">
        <f t="shared" si="2"/>
        <v>2224000</v>
      </c>
      <c r="G34" s="36"/>
      <c r="H34" s="36"/>
      <c r="I34" s="31"/>
      <c r="J34" s="31"/>
    </row>
    <row r="35" spans="1:10" ht="157.5">
      <c r="A35" s="66"/>
      <c r="B35" s="64"/>
      <c r="C35" s="9" t="s">
        <v>52</v>
      </c>
      <c r="D35" s="1">
        <v>383670.02</v>
      </c>
      <c r="E35" s="36"/>
      <c r="F35" s="37">
        <f t="shared" si="2"/>
        <v>383670.02</v>
      </c>
      <c r="G35" s="36"/>
      <c r="H35" s="36"/>
      <c r="I35" s="31"/>
      <c r="J35" s="31"/>
    </row>
    <row r="36" spans="1:10" ht="31.5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2"/>
        <v>3503224.0600000005</v>
      </c>
      <c r="G36" s="36"/>
      <c r="H36" s="36"/>
      <c r="I36" s="31"/>
      <c r="J36" s="31"/>
    </row>
    <row r="37" spans="1:10" ht="78.75">
      <c r="A37" s="66"/>
      <c r="B37" s="64"/>
      <c r="C37" s="14" t="s">
        <v>51</v>
      </c>
      <c r="D37" s="1">
        <v>198900</v>
      </c>
      <c r="E37" s="36"/>
      <c r="F37" s="37">
        <f t="shared" si="2"/>
        <v>198900</v>
      </c>
      <c r="G37" s="36"/>
      <c r="H37" s="36"/>
      <c r="I37" s="31"/>
      <c r="J37" s="31"/>
    </row>
    <row r="38" spans="1:10" ht="63">
      <c r="A38" s="66"/>
      <c r="B38" s="64"/>
      <c r="C38" s="14" t="s">
        <v>50</v>
      </c>
      <c r="D38" s="1">
        <v>245300</v>
      </c>
      <c r="E38" s="36"/>
      <c r="F38" s="37">
        <f t="shared" si="2"/>
        <v>245300</v>
      </c>
      <c r="G38" s="36"/>
      <c r="H38" s="36"/>
      <c r="I38" s="31"/>
      <c r="J38" s="31"/>
    </row>
    <row r="39" spans="1:10" ht="94.5">
      <c r="A39" s="66"/>
      <c r="B39" s="64"/>
      <c r="C39" s="69" t="s">
        <v>101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3">
      <c r="A40" s="66"/>
      <c r="B40" s="64"/>
      <c r="C40" s="69" t="s">
        <v>102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10.25">
      <c r="A41" s="66"/>
      <c r="B41" s="64"/>
      <c r="C41" s="9" t="s">
        <v>39</v>
      </c>
      <c r="D41" s="17">
        <v>238500</v>
      </c>
      <c r="E41" s="58"/>
      <c r="F41" s="37">
        <f t="shared" si="2"/>
        <v>238500</v>
      </c>
      <c r="G41" s="36"/>
      <c r="H41" s="36"/>
      <c r="I41" s="31"/>
      <c r="J41" s="31"/>
    </row>
    <row r="42" spans="1:10" ht="126">
      <c r="A42" s="66"/>
      <c r="B42" s="64"/>
      <c r="C42" s="9" t="s">
        <v>29</v>
      </c>
      <c r="D42" s="1">
        <v>82000</v>
      </c>
      <c r="E42" s="36"/>
      <c r="F42" s="37">
        <f t="shared" si="2"/>
        <v>82000</v>
      </c>
      <c r="G42" s="36"/>
      <c r="H42" s="36"/>
      <c r="I42" s="31"/>
      <c r="J42" s="31"/>
    </row>
    <row r="43" spans="1:10" ht="126">
      <c r="A43" s="66"/>
      <c r="B43" s="64"/>
      <c r="C43" s="9" t="s">
        <v>36</v>
      </c>
      <c r="D43" s="1">
        <v>1600000</v>
      </c>
      <c r="E43" s="36"/>
      <c r="F43" s="37">
        <f t="shared" si="2"/>
        <v>1600000</v>
      </c>
      <c r="G43" s="36"/>
      <c r="H43" s="36"/>
      <c r="I43" s="31"/>
      <c r="J43" s="31"/>
    </row>
    <row r="44" spans="1:10" s="28" customFormat="1" ht="31.5" customHeight="1">
      <c r="A44" s="68"/>
      <c r="B44" s="67"/>
      <c r="C44" s="57" t="s">
        <v>103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>
      <c r="A45" s="173" t="s">
        <v>56</v>
      </c>
      <c r="B45" s="174"/>
      <c r="C45" s="175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>
      <c r="A46" s="206">
        <v>2</v>
      </c>
      <c r="B46" s="182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47.25">
      <c r="A47" s="207"/>
      <c r="B47" s="183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3">
      <c r="A48" s="207"/>
      <c r="B48" s="183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7.25">
      <c r="A49" s="207"/>
      <c r="B49" s="183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7.25">
      <c r="A50" s="207"/>
      <c r="B50" s="183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8.75">
      <c r="A51" s="207"/>
      <c r="B51" s="184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.5">
      <c r="A52" s="208"/>
      <c r="B52" s="4"/>
      <c r="C52" s="10" t="s">
        <v>90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3">
      <c r="A53" s="208"/>
      <c r="B53" s="4"/>
      <c r="C53" s="10" t="s">
        <v>105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.5">
      <c r="A54" s="209"/>
      <c r="B54" s="4"/>
      <c r="C54" s="75" t="s">
        <v>106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>
      <c r="A55" s="176" t="s">
        <v>57</v>
      </c>
      <c r="B55" s="177"/>
      <c r="C55" s="178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 t="shared" ref="I55:J55" si="3">SUM(I46:I51)</f>
        <v>0</v>
      </c>
      <c r="J55" s="46">
        <f t="shared" si="3"/>
        <v>1688400</v>
      </c>
    </row>
    <row r="56" spans="1:10" ht="112.5" customHeight="1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>
      <c r="A57" s="15"/>
      <c r="B57" s="4"/>
      <c r="C57" s="4" t="s">
        <v>104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>
      <c r="A59" s="188" t="s">
        <v>60</v>
      </c>
      <c r="B59" s="189"/>
      <c r="C59" s="190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>
      <c r="A61" s="173" t="s">
        <v>98</v>
      </c>
      <c r="B61" s="174"/>
      <c r="C61" s="175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>
      <c r="A62" s="185">
        <v>3</v>
      </c>
      <c r="B62" s="182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7.25">
      <c r="A63" s="186"/>
      <c r="B63" s="183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.5">
      <c r="A64" s="186"/>
      <c r="B64" s="183"/>
      <c r="C64" s="10" t="s">
        <v>85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3">
      <c r="A65" s="186"/>
      <c r="B65" s="183"/>
      <c r="C65" s="10" t="s">
        <v>46</v>
      </c>
      <c r="D65" s="18">
        <v>505000</v>
      </c>
      <c r="E65" s="42"/>
      <c r="F65" s="44">
        <f t="shared" ref="F65" si="4">D65</f>
        <v>505000</v>
      </c>
      <c r="G65" s="30"/>
      <c r="H65" s="30"/>
      <c r="I65" s="31"/>
      <c r="J65" s="31"/>
    </row>
    <row r="66" spans="1:10" ht="31.5">
      <c r="A66" s="187"/>
      <c r="B66" s="184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.5">
      <c r="A67" s="15"/>
      <c r="B67" s="4"/>
      <c r="C67" s="10" t="s">
        <v>86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7.25">
      <c r="A68" s="15"/>
      <c r="B68" s="4"/>
      <c r="C68" s="10" t="s">
        <v>87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>
      <c r="A70" s="179" t="s">
        <v>40</v>
      </c>
      <c r="B70" s="180"/>
      <c r="C70" s="181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>
      <c r="A71" s="185">
        <v>4</v>
      </c>
      <c r="B71" s="182" t="s">
        <v>33</v>
      </c>
      <c r="C71" s="10" t="s">
        <v>93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8.75">
      <c r="A72" s="186"/>
      <c r="B72" s="183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9">
      <c r="A73" s="187"/>
      <c r="B73" s="184"/>
      <c r="C73" s="19" t="s">
        <v>99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9">
      <c r="A74" s="15"/>
      <c r="B74" s="4"/>
      <c r="C74" s="19" t="s">
        <v>100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41.75">
      <c r="A75" s="15"/>
      <c r="B75" s="4"/>
      <c r="C75" s="19" t="s">
        <v>107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94.5">
      <c r="A76" s="15"/>
      <c r="B76" s="4"/>
      <c r="C76" s="61" t="s">
        <v>108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8.75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>
      <c r="A80" s="179" t="s">
        <v>41</v>
      </c>
      <c r="B80" s="180"/>
      <c r="C80" s="181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 t="shared" ref="G80:H80" si="5">SUM(G71:G73)</f>
        <v>0</v>
      </c>
      <c r="H80" s="46">
        <f t="shared" si="5"/>
        <v>0</v>
      </c>
      <c r="I80" s="47">
        <f>I75</f>
        <v>244701</v>
      </c>
      <c r="J80" s="47">
        <f>J75</f>
        <v>244701</v>
      </c>
    </row>
    <row r="81" spans="1:10" ht="31.5" hidden="1" customHeight="1">
      <c r="A81" s="191"/>
      <c r="B81" s="192"/>
      <c r="C81" s="193"/>
      <c r="D81" s="3"/>
      <c r="E81" s="46"/>
      <c r="F81" s="45"/>
      <c r="G81" s="46"/>
      <c r="H81" s="46"/>
      <c r="I81" s="47"/>
      <c r="J81" s="47"/>
    </row>
    <row r="82" spans="1:10" ht="15.75" customHeight="1">
      <c r="A82" s="167" t="s">
        <v>83</v>
      </c>
      <c r="B82" s="168"/>
      <c r="C82" s="169"/>
      <c r="D82" s="13">
        <f t="shared" ref="D82:J82" si="6">D80+D70+D55+D45+D61+D59</f>
        <v>130343095.31</v>
      </c>
      <c r="E82" s="53">
        <f t="shared" si="6"/>
        <v>33657981</v>
      </c>
      <c r="F82" s="52">
        <f t="shared" si="6"/>
        <v>149182716</v>
      </c>
      <c r="G82" s="53">
        <f>G80+G70+G55+G45+G61+G59</f>
        <v>299952</v>
      </c>
      <c r="H82" s="53">
        <f t="shared" si="6"/>
        <v>11088400</v>
      </c>
      <c r="I82" s="53">
        <f t="shared" si="6"/>
        <v>-8552000</v>
      </c>
      <c r="J82" s="53">
        <f t="shared" si="6"/>
        <v>2536400</v>
      </c>
    </row>
    <row r="83" spans="1:10" ht="15" customHeight="1">
      <c r="A83" s="167" t="s">
        <v>109</v>
      </c>
      <c r="B83" s="168"/>
      <c r="C83" s="169"/>
      <c r="D83" s="13"/>
      <c r="E83" s="53"/>
      <c r="F83" s="210">
        <f>F82+G82</f>
        <v>149482668</v>
      </c>
      <c r="G83" s="211"/>
      <c r="H83" s="53"/>
      <c r="I83" s="53"/>
      <c r="J83" s="53"/>
    </row>
    <row r="84" spans="1:10" ht="15.75" customHeight="1">
      <c r="A84" s="167" t="s">
        <v>82</v>
      </c>
      <c r="B84" s="168"/>
      <c r="C84" s="169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>
      <c r="A85" s="167" t="s">
        <v>84</v>
      </c>
      <c r="B85" s="168"/>
      <c r="C85" s="169"/>
      <c r="D85" s="170">
        <f>F82+G82+J82</f>
        <v>152019068</v>
      </c>
      <c r="E85" s="171"/>
      <c r="F85" s="171"/>
      <c r="G85" s="171"/>
      <c r="H85" s="171"/>
      <c r="I85" s="171"/>
      <c r="J85" s="172"/>
    </row>
    <row r="86" spans="1:10" ht="45" hidden="1" customHeight="1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>
      <c r="A87" s="7"/>
      <c r="F87" s="27">
        <f>D89-F82</f>
        <v>12560264</v>
      </c>
      <c r="J87" s="28">
        <f>J86-J84</f>
        <v>0</v>
      </c>
    </row>
    <row r="88" spans="1:10" ht="18.75" hidden="1" customHeight="1">
      <c r="A88" s="7"/>
      <c r="I88" s="28">
        <v>702500</v>
      </c>
    </row>
    <row r="89" spans="1:10" ht="18.75" hidden="1" customHeight="1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>
      <c r="D91" s="5">
        <f>D89-D90</f>
        <v>35256504.319999993</v>
      </c>
      <c r="I91" s="28">
        <f>I90-I82</f>
        <v>9400000</v>
      </c>
    </row>
    <row r="92" spans="1:10" ht="15" hidden="1" customHeight="1"/>
    <row r="93" spans="1:10" ht="15" hidden="1" customHeight="1"/>
  </sheetData>
  <mergeCells count="32">
    <mergeCell ref="D1:H1"/>
    <mergeCell ref="D2:H2"/>
    <mergeCell ref="D3:H3"/>
    <mergeCell ref="D4:H4"/>
    <mergeCell ref="D5:H5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selection activeCell="E17" sqref="E17"/>
    </sheetView>
  </sheetViews>
  <sheetFormatPr defaultColWidth="9.140625" defaultRowHeight="15"/>
  <cols>
    <col min="1" max="1" width="5.7109375" style="28" customWidth="1"/>
    <col min="2" max="2" width="46.5703125" style="28" customWidth="1"/>
    <col min="3" max="4" width="15" style="28" hidden="1" customWidth="1"/>
    <col min="5" max="5" width="15" style="27" customWidth="1"/>
    <col min="6" max="6" width="15.7109375" style="28" customWidth="1"/>
    <col min="7" max="7" width="19.7109375" style="28" hidden="1" customWidth="1"/>
    <col min="8" max="8" width="16.140625" style="28" hidden="1" customWidth="1"/>
    <col min="9" max="9" width="13.140625" style="28" bestFit="1" customWidth="1"/>
    <col min="10" max="16384" width="9.140625" style="28"/>
  </cols>
  <sheetData>
    <row r="1" spans="1:9" ht="94.5" customHeight="1">
      <c r="A1" s="110" t="s">
        <v>96</v>
      </c>
      <c r="B1" s="110"/>
      <c r="C1" s="110"/>
      <c r="D1" s="110"/>
      <c r="E1" s="110"/>
      <c r="F1" s="110"/>
      <c r="G1" s="110"/>
      <c r="H1" s="213"/>
      <c r="I1" s="213"/>
    </row>
    <row r="2" spans="1:9" ht="18.75">
      <c r="A2" s="214"/>
      <c r="B2" s="214"/>
      <c r="C2" s="214"/>
      <c r="D2" s="214"/>
      <c r="E2" s="214"/>
      <c r="F2" s="214"/>
      <c r="G2" s="215"/>
    </row>
    <row r="3" spans="1:9" ht="15.75" hidden="1">
      <c r="A3" s="216" t="s">
        <v>4</v>
      </c>
      <c r="B3" s="218" t="s">
        <v>6</v>
      </c>
      <c r="C3" s="220" t="s">
        <v>77</v>
      </c>
      <c r="D3" s="221"/>
      <c r="E3" s="29"/>
      <c r="F3" s="222" t="s">
        <v>92</v>
      </c>
      <c r="G3" s="222" t="s">
        <v>79</v>
      </c>
      <c r="H3" s="224"/>
      <c r="I3" s="31"/>
    </row>
    <row r="4" spans="1:9" ht="69" customHeight="1">
      <c r="A4" s="217"/>
      <c r="B4" s="219"/>
      <c r="C4" s="33" t="s">
        <v>73</v>
      </c>
      <c r="D4" s="56" t="s">
        <v>69</v>
      </c>
      <c r="E4" s="32" t="s">
        <v>91</v>
      </c>
      <c r="F4" s="223"/>
      <c r="G4" s="33" t="s">
        <v>80</v>
      </c>
      <c r="H4" s="34" t="s">
        <v>69</v>
      </c>
      <c r="I4" s="34" t="s">
        <v>34</v>
      </c>
    </row>
    <row r="5" spans="1:9" ht="47.25">
      <c r="A5" s="62"/>
      <c r="B5" s="57" t="s">
        <v>20</v>
      </c>
      <c r="C5" s="36">
        <v>21743179.129999999</v>
      </c>
      <c r="D5" s="36"/>
      <c r="E5" s="37">
        <f t="shared" ref="E5" si="0"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75">
      <c r="A6" s="62"/>
      <c r="B6" s="57" t="s">
        <v>97</v>
      </c>
      <c r="C6" s="36"/>
      <c r="D6" s="36"/>
      <c r="E6" s="37"/>
      <c r="F6" s="36">
        <v>11415650</v>
      </c>
      <c r="G6" s="36"/>
      <c r="H6" s="31"/>
      <c r="I6" s="31"/>
    </row>
    <row r="7" spans="1:9" ht="15.75">
      <c r="A7" s="62"/>
      <c r="B7" s="57" t="s">
        <v>94</v>
      </c>
      <c r="C7" s="36"/>
      <c r="D7" s="36"/>
      <c r="E7" s="37"/>
      <c r="F7" s="36">
        <v>120000</v>
      </c>
      <c r="G7" s="36"/>
      <c r="H7" s="31"/>
      <c r="I7" s="31"/>
    </row>
    <row r="8" spans="1:9" ht="15.75">
      <c r="A8" s="62"/>
      <c r="B8" s="57" t="s">
        <v>95</v>
      </c>
      <c r="C8" s="36"/>
      <c r="D8" s="36"/>
      <c r="E8" s="37"/>
      <c r="F8" s="36">
        <v>502500</v>
      </c>
      <c r="G8" s="36"/>
      <c r="H8" s="31"/>
      <c r="I8" s="31"/>
    </row>
    <row r="9" spans="1:9" ht="15.75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 1 </vt:lpstr>
      <vt:lpstr>Лист1</vt:lpstr>
      <vt:lpstr>Лист2</vt:lpstr>
      <vt:lpstr>пояснительная </vt:lpstr>
      <vt:lpstr>прил 1  минис с 1 шк плюс на у)</vt:lpstr>
      <vt:lpstr>Лист3</vt:lpstr>
      <vt:lpstr>'пояснительная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2024-08-08T11:35:00Z</dcterms:modified>
</cp:coreProperties>
</file>